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720" yWindow="720" windowWidth="37680" windowHeight="19540" tabRatio="500"/>
  </bookViews>
  <sheets>
    <sheet name="Pot Taper calulator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38" i="1" l="1"/>
  <c r="G38" i="1"/>
  <c r="G37" i="1"/>
  <c r="H37" i="1"/>
  <c r="E37" i="1"/>
  <c r="E38" i="1"/>
  <c r="F38" i="1"/>
  <c r="C38" i="1"/>
  <c r="G36" i="1"/>
  <c r="H36" i="1"/>
  <c r="E36" i="1"/>
  <c r="F37" i="1"/>
  <c r="E2" i="1"/>
  <c r="G3" i="1"/>
  <c r="H3" i="1"/>
  <c r="E3" i="1"/>
  <c r="F3" i="1"/>
  <c r="C37" i="1"/>
  <c r="B37" i="1"/>
  <c r="G35" i="1"/>
  <c r="H35" i="1"/>
  <c r="E35" i="1"/>
  <c r="F36" i="1"/>
  <c r="G4" i="1"/>
  <c r="H4" i="1"/>
  <c r="E4" i="1"/>
  <c r="F4" i="1"/>
  <c r="C36" i="1"/>
  <c r="B36" i="1"/>
  <c r="G34" i="1"/>
  <c r="H34" i="1"/>
  <c r="E34" i="1"/>
  <c r="F35" i="1"/>
  <c r="G5" i="1"/>
  <c r="H5" i="1"/>
  <c r="E5" i="1"/>
  <c r="F5" i="1"/>
  <c r="C35" i="1"/>
  <c r="B35" i="1"/>
  <c r="G33" i="1"/>
  <c r="H33" i="1"/>
  <c r="E33" i="1"/>
  <c r="F34" i="1"/>
  <c r="G6" i="1"/>
  <c r="H6" i="1"/>
  <c r="E6" i="1"/>
  <c r="F6" i="1"/>
  <c r="C34" i="1"/>
  <c r="B34" i="1"/>
  <c r="G32" i="1"/>
  <c r="H32" i="1"/>
  <c r="E32" i="1"/>
  <c r="F33" i="1"/>
  <c r="G7" i="1"/>
  <c r="H7" i="1"/>
  <c r="E7" i="1"/>
  <c r="F7" i="1"/>
  <c r="C33" i="1"/>
  <c r="B33" i="1"/>
  <c r="G31" i="1"/>
  <c r="H31" i="1"/>
  <c r="E31" i="1"/>
  <c r="F32" i="1"/>
  <c r="G8" i="1"/>
  <c r="H8" i="1"/>
  <c r="E8" i="1"/>
  <c r="F8" i="1"/>
  <c r="C32" i="1"/>
  <c r="B32" i="1"/>
  <c r="G30" i="1"/>
  <c r="H30" i="1"/>
  <c r="E30" i="1"/>
  <c r="F31" i="1"/>
  <c r="G9" i="1"/>
  <c r="H9" i="1"/>
  <c r="E9" i="1"/>
  <c r="F9" i="1"/>
  <c r="C31" i="1"/>
  <c r="B31" i="1"/>
  <c r="G29" i="1"/>
  <c r="H29" i="1"/>
  <c r="E29" i="1"/>
  <c r="F30" i="1"/>
  <c r="G10" i="1"/>
  <c r="H10" i="1"/>
  <c r="E10" i="1"/>
  <c r="F10" i="1"/>
  <c r="C30" i="1"/>
  <c r="B30" i="1"/>
  <c r="G28" i="1"/>
  <c r="H28" i="1"/>
  <c r="E28" i="1"/>
  <c r="F29" i="1"/>
  <c r="G11" i="1"/>
  <c r="H11" i="1"/>
  <c r="E11" i="1"/>
  <c r="F11" i="1"/>
  <c r="C29" i="1"/>
  <c r="B29" i="1"/>
  <c r="G27" i="1"/>
  <c r="H27" i="1"/>
  <c r="E27" i="1"/>
  <c r="F28" i="1"/>
  <c r="G12" i="1"/>
  <c r="H12" i="1"/>
  <c r="E12" i="1"/>
  <c r="F12" i="1"/>
  <c r="C28" i="1"/>
  <c r="B28" i="1"/>
  <c r="G26" i="1"/>
  <c r="H26" i="1"/>
  <c r="E26" i="1"/>
  <c r="F27" i="1"/>
  <c r="G13" i="1"/>
  <c r="H13" i="1"/>
  <c r="E13" i="1"/>
  <c r="F13" i="1"/>
  <c r="C27" i="1"/>
  <c r="B27" i="1"/>
  <c r="G25" i="1"/>
  <c r="H25" i="1"/>
  <c r="E25" i="1"/>
  <c r="F26" i="1"/>
  <c r="G14" i="1"/>
  <c r="H14" i="1"/>
  <c r="E14" i="1"/>
  <c r="F14" i="1"/>
  <c r="C26" i="1"/>
  <c r="B26" i="1"/>
  <c r="G24" i="1"/>
  <c r="H24" i="1"/>
  <c r="E24" i="1"/>
  <c r="F25" i="1"/>
  <c r="G15" i="1"/>
  <c r="H15" i="1"/>
  <c r="E15" i="1"/>
  <c r="F15" i="1"/>
  <c r="C25" i="1"/>
  <c r="B25" i="1"/>
  <c r="G23" i="1"/>
  <c r="H23" i="1"/>
  <c r="E23" i="1"/>
  <c r="F24" i="1"/>
  <c r="G16" i="1"/>
  <c r="H16" i="1"/>
  <c r="E16" i="1"/>
  <c r="F16" i="1"/>
  <c r="C24" i="1"/>
  <c r="B24" i="1"/>
  <c r="G22" i="1"/>
  <c r="H22" i="1"/>
  <c r="E22" i="1"/>
  <c r="F23" i="1"/>
  <c r="G17" i="1"/>
  <c r="H17" i="1"/>
  <c r="E17" i="1"/>
  <c r="F17" i="1"/>
  <c r="C23" i="1"/>
  <c r="B23" i="1"/>
  <c r="G21" i="1"/>
  <c r="H21" i="1"/>
  <c r="E21" i="1"/>
  <c r="F22" i="1"/>
  <c r="G18" i="1"/>
  <c r="H18" i="1"/>
  <c r="E18" i="1"/>
  <c r="F18" i="1"/>
  <c r="C22" i="1"/>
  <c r="B22" i="1"/>
  <c r="G20" i="1"/>
  <c r="H20" i="1"/>
  <c r="E20" i="1"/>
  <c r="F21" i="1"/>
  <c r="G19" i="1"/>
  <c r="H19" i="1"/>
  <c r="E19" i="1"/>
  <c r="F19" i="1"/>
  <c r="C21" i="1"/>
  <c r="B21" i="1"/>
  <c r="F20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13" i="1"/>
  <c r="B13" i="1"/>
  <c r="C12" i="1"/>
  <c r="B12" i="1"/>
  <c r="C11" i="1"/>
  <c r="B11" i="1"/>
  <c r="C10" i="1"/>
  <c r="B10" i="1"/>
  <c r="C9" i="1"/>
  <c r="B9" i="1"/>
  <c r="C8" i="1"/>
  <c r="B8" i="1"/>
  <c r="C7" i="1"/>
  <c r="B7" i="1"/>
  <c r="C6" i="1"/>
  <c r="B6" i="1"/>
  <c r="C5" i="1"/>
  <c r="B5" i="1"/>
  <c r="C4" i="1"/>
  <c r="B4" i="1"/>
  <c r="C3" i="1"/>
  <c r="B3" i="1"/>
  <c r="C2" i="1"/>
  <c r="B2" i="1"/>
</calcChain>
</file>

<file path=xl/sharedStrings.xml><?xml version="1.0" encoding="utf-8"?>
<sst xmlns="http://schemas.openxmlformats.org/spreadsheetml/2006/main" count="9" uniqueCount="8">
  <si>
    <t>Dial setting</t>
  </si>
  <si>
    <t>Log Taper</t>
  </si>
  <si>
    <t>Ω Change</t>
  </si>
  <si>
    <t>Ω change</t>
  </si>
  <si>
    <t>Taper Resistor Ω</t>
  </si>
  <si>
    <t>Linear pot Ω</t>
  </si>
  <si>
    <t>«R values</t>
  </si>
  <si>
    <t>Anti Log Taper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</si>
</sst>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0"/>
    <numFmt numFmtId="165" formatCode="0.0000"/>
    <numFmt numFmtId="166" formatCode="0.000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Verdana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0" borderId="0" xfId="0" applyNumberFormat="1" applyFont="1"/>
    <xf numFmtId="165" fontId="0" fillId="0" borderId="0" xfId="0" applyNumberFormat="1" applyAlignment="1">
      <alignment horizontal="right"/>
    </xf>
    <xf numFmtId="3" fontId="2" fillId="2" borderId="0" xfId="0" applyNumberFormat="1" applyFont="1" applyFill="1"/>
    <xf numFmtId="3" fontId="0" fillId="0" borderId="0" xfId="0" applyNumberFormat="1"/>
    <xf numFmtId="1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'Pot Taper calulator'!$B$1</c:f>
              <c:strCache>
                <c:ptCount val="1"/>
                <c:pt idx="0">
                  <c:v>Log Taper</c:v>
                </c:pt>
              </c:strCache>
            </c:strRef>
          </c:tx>
          <c:marker>
            <c:symbol val="none"/>
          </c:marker>
          <c:xVal>
            <c:numRef>
              <c:f>'Pot Taper calulator'!$A$2:$A$38</c:f>
              <c:numCache>
                <c:formatCode>General</c:formatCode>
                <c:ptCount val="37"/>
                <c:pt idx="0">
                  <c:v>12.0</c:v>
                </c:pt>
                <c:pt idx="1">
                  <c:v>11.666</c:v>
                </c:pt>
                <c:pt idx="2">
                  <c:v>11.333</c:v>
                </c:pt>
                <c:pt idx="3">
                  <c:v>11.0</c:v>
                </c:pt>
                <c:pt idx="4">
                  <c:v>10.666</c:v>
                </c:pt>
                <c:pt idx="5">
                  <c:v>10.333</c:v>
                </c:pt>
                <c:pt idx="6">
                  <c:v>10.0</c:v>
                </c:pt>
                <c:pt idx="7">
                  <c:v>9.666</c:v>
                </c:pt>
                <c:pt idx="8">
                  <c:v>9.333</c:v>
                </c:pt>
                <c:pt idx="9">
                  <c:v>9.0</c:v>
                </c:pt>
                <c:pt idx="10">
                  <c:v>8.666</c:v>
                </c:pt>
                <c:pt idx="11">
                  <c:v>8.333</c:v>
                </c:pt>
                <c:pt idx="12">
                  <c:v>8.0</c:v>
                </c:pt>
                <c:pt idx="13">
                  <c:v>7.666</c:v>
                </c:pt>
                <c:pt idx="14">
                  <c:v>7.333</c:v>
                </c:pt>
                <c:pt idx="15">
                  <c:v>7.0</c:v>
                </c:pt>
                <c:pt idx="16">
                  <c:v>6.666</c:v>
                </c:pt>
                <c:pt idx="17">
                  <c:v>6.333</c:v>
                </c:pt>
                <c:pt idx="18">
                  <c:v>6.0</c:v>
                </c:pt>
                <c:pt idx="19">
                  <c:v>5.666</c:v>
                </c:pt>
                <c:pt idx="20">
                  <c:v>5.333</c:v>
                </c:pt>
                <c:pt idx="21" formatCode="0">
                  <c:v>5.0</c:v>
                </c:pt>
                <c:pt idx="22" formatCode="0.000">
                  <c:v>4.666</c:v>
                </c:pt>
                <c:pt idx="23">
                  <c:v>4.333</c:v>
                </c:pt>
                <c:pt idx="24">
                  <c:v>4.0</c:v>
                </c:pt>
                <c:pt idx="25">
                  <c:v>3.666</c:v>
                </c:pt>
                <c:pt idx="26">
                  <c:v>3.333</c:v>
                </c:pt>
                <c:pt idx="27">
                  <c:v>3.0</c:v>
                </c:pt>
                <c:pt idx="28">
                  <c:v>2.666</c:v>
                </c:pt>
                <c:pt idx="29">
                  <c:v>2.333</c:v>
                </c:pt>
                <c:pt idx="30">
                  <c:v>2.0</c:v>
                </c:pt>
                <c:pt idx="31">
                  <c:v>1.666</c:v>
                </c:pt>
                <c:pt idx="32">
                  <c:v>1.333</c:v>
                </c:pt>
                <c:pt idx="33">
                  <c:v>1.0</c:v>
                </c:pt>
                <c:pt idx="34">
                  <c:v>0.666</c:v>
                </c:pt>
                <c:pt idx="35">
                  <c:v>0.333</c:v>
                </c:pt>
                <c:pt idx="36">
                  <c:v>0.0</c:v>
                </c:pt>
              </c:numCache>
            </c:numRef>
          </c:xVal>
          <c:yVal>
            <c:numRef>
              <c:f>'Pot Taper calulator'!$B$2:$B$38</c:f>
              <c:numCache>
                <c:formatCode>#,##0.000</c:formatCode>
                <c:ptCount val="37"/>
                <c:pt idx="0">
                  <c:v>2</c:v>
                </c:pt>
                <c:pt idx="1">
                  <c:v>175</c:v>
                </c:pt>
                <c:pt idx="2">
                  <c:v>154545.4545454545</c:v>
                </c:pt>
                <c:pt idx="3">
                  <c:v>137500.0</c:v>
                </c:pt>
                <c:pt idx="4">
                  <c:v>123076.9230769231</c:v>
                </c:pt>
                <c:pt idx="5">
                  <c:v>110714.2857142857</c:v>
                </c:pt>
                <c:pt idx="6">
                  <c:v>100000.0</c:v>
                </c:pt>
                <c:pt idx="7">
                  <c:v>90625.00000000001</c:v>
                </c:pt>
                <c:pt idx="8">
                  <c:v>82352.94117647059</c:v>
                </c:pt>
                <c:pt idx="9">
                  <c:v>75000.0</c:v>
                </c:pt>
                <c:pt idx="10">
                  <c:v>68421.0526315789</c:v>
                </c:pt>
                <c:pt idx="11">
                  <c:v>62500.0</c:v>
                </c:pt>
                <c:pt idx="12">
                  <c:v>57142.85714285713</c:v>
                </c:pt>
                <c:pt idx="13">
                  <c:v>52272.72727272726</c:v>
                </c:pt>
                <c:pt idx="14">
                  <c:v>47826.08695652176</c:v>
                </c:pt>
                <c:pt idx="15">
                  <c:v>43750.0</c:v>
                </c:pt>
                <c:pt idx="16">
                  <c:v>40000.0</c:v>
                </c:pt>
                <c:pt idx="17">
                  <c:v>36538.46153846156</c:v>
                </c:pt>
                <c:pt idx="18">
                  <c:v>33333.33333333334</c:v>
                </c:pt>
                <c:pt idx="19">
                  <c:v>30357.14285714284</c:v>
                </c:pt>
                <c:pt idx="20">
                  <c:v>27586.20689655171</c:v>
                </c:pt>
                <c:pt idx="21" formatCode="0">
                  <c:v>25000.0</c:v>
                </c:pt>
                <c:pt idx="22" formatCode="0.000">
                  <c:v>22580.64516129033</c:v>
                </c:pt>
                <c:pt idx="23">
                  <c:v>20312.5</c:v>
                </c:pt>
                <c:pt idx="24">
                  <c:v>18181.81818181818</c:v>
                </c:pt>
                <c:pt idx="25">
                  <c:v>16176.4705882353</c:v>
                </c:pt>
                <c:pt idx="26">
                  <c:v>14285.71428571426</c:v>
                </c:pt>
                <c:pt idx="27">
                  <c:v>12500.0</c:v>
                </c:pt>
                <c:pt idx="28">
                  <c:v>10810.81081081083</c:v>
                </c:pt>
                <c:pt idx="29">
                  <c:v>9210.526315789437</c:v>
                </c:pt>
                <c:pt idx="30">
                  <c:v>7692.307692307717</c:v>
                </c:pt>
                <c:pt idx="31">
                  <c:v>6250.0</c:v>
                </c:pt>
                <c:pt idx="32">
                  <c:v>4878.048780487821</c:v>
                </c:pt>
                <c:pt idx="33">
                  <c:v>3571.428571428551</c:v>
                </c:pt>
                <c:pt idx="34">
                  <c:v>2325.581395348854</c:v>
                </c:pt>
                <c:pt idx="35">
                  <c:v>1136.363636363618</c:v>
                </c:pt>
                <c:pt idx="36">
                  <c:v>0.0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23545848"/>
        <c:axId val="2130654904"/>
      </c:scatterChart>
      <c:valAx>
        <c:axId val="21235458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130654904"/>
        <c:crosses val="autoZero"/>
        <c:crossBetween val="midCat"/>
      </c:valAx>
      <c:valAx>
        <c:axId val="2130654904"/>
        <c:scaling>
          <c:orientation val="minMax"/>
        </c:scaling>
        <c:delete val="0"/>
        <c:axPos val="l"/>
        <c:majorGridlines/>
        <c:numFmt formatCode="#,##0.000" sourceLinked="1"/>
        <c:majorTickMark val="out"/>
        <c:minorTickMark val="none"/>
        <c:tickLblPos val="nextTo"/>
        <c:crossAx val="212354584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'Pot Taper calulator'!$E$1</c:f>
              <c:strCache>
                <c:ptCount val="1"/>
                <c:pt idx="0">
                  <c:v>Anti Log Taper</c:v>
                </c:pt>
              </c:strCache>
            </c:strRef>
          </c:tx>
          <c:marker>
            <c:symbol val="none"/>
          </c:marker>
          <c:xVal>
            <c:numRef>
              <c:f>'Pot Taper calulator'!$D$2:$D$38</c:f>
              <c:numCache>
                <c:formatCode>General</c:formatCode>
                <c:ptCount val="37"/>
                <c:pt idx="0">
                  <c:v>12.0</c:v>
                </c:pt>
                <c:pt idx="1">
                  <c:v>11.666</c:v>
                </c:pt>
                <c:pt idx="2">
                  <c:v>11.333</c:v>
                </c:pt>
                <c:pt idx="3">
                  <c:v>11.0</c:v>
                </c:pt>
                <c:pt idx="4">
                  <c:v>10.666</c:v>
                </c:pt>
                <c:pt idx="5">
                  <c:v>10.333</c:v>
                </c:pt>
                <c:pt idx="6">
                  <c:v>10.0</c:v>
                </c:pt>
                <c:pt idx="7">
                  <c:v>9.666</c:v>
                </c:pt>
                <c:pt idx="8">
                  <c:v>9.333</c:v>
                </c:pt>
                <c:pt idx="9">
                  <c:v>9.0</c:v>
                </c:pt>
                <c:pt idx="10">
                  <c:v>8.666</c:v>
                </c:pt>
                <c:pt idx="11">
                  <c:v>8.333</c:v>
                </c:pt>
                <c:pt idx="12">
                  <c:v>8.0</c:v>
                </c:pt>
                <c:pt idx="13">
                  <c:v>7.666</c:v>
                </c:pt>
                <c:pt idx="14">
                  <c:v>7.333</c:v>
                </c:pt>
                <c:pt idx="15">
                  <c:v>7.0</c:v>
                </c:pt>
                <c:pt idx="16">
                  <c:v>6.666</c:v>
                </c:pt>
                <c:pt idx="17">
                  <c:v>6.333</c:v>
                </c:pt>
                <c:pt idx="18">
                  <c:v>6.0</c:v>
                </c:pt>
                <c:pt idx="19">
                  <c:v>5.666</c:v>
                </c:pt>
                <c:pt idx="20">
                  <c:v>5.333</c:v>
                </c:pt>
                <c:pt idx="21" formatCode="0">
                  <c:v>5.0</c:v>
                </c:pt>
                <c:pt idx="22" formatCode="0.000">
                  <c:v>4.666</c:v>
                </c:pt>
                <c:pt idx="23">
                  <c:v>4.333</c:v>
                </c:pt>
                <c:pt idx="24">
                  <c:v>4.0</c:v>
                </c:pt>
                <c:pt idx="25">
                  <c:v>3.666</c:v>
                </c:pt>
                <c:pt idx="26">
                  <c:v>3.333</c:v>
                </c:pt>
                <c:pt idx="27">
                  <c:v>3.0</c:v>
                </c:pt>
                <c:pt idx="28">
                  <c:v>2.666</c:v>
                </c:pt>
                <c:pt idx="29">
                  <c:v>2.333</c:v>
                </c:pt>
                <c:pt idx="30">
                  <c:v>2.0</c:v>
                </c:pt>
                <c:pt idx="31">
                  <c:v>1.666</c:v>
                </c:pt>
                <c:pt idx="32">
                  <c:v>1.333</c:v>
                </c:pt>
                <c:pt idx="33">
                  <c:v>1.0</c:v>
                </c:pt>
                <c:pt idx="34">
                  <c:v>0.666</c:v>
                </c:pt>
                <c:pt idx="35">
                  <c:v>0.333</c:v>
                </c:pt>
                <c:pt idx="36">
                  <c:v>0.0</c:v>
                </c:pt>
              </c:numCache>
            </c:numRef>
          </c:xVal>
          <c:yVal>
            <c:numRef>
              <c:f>'Pot Taper calulator'!$E$2:$E$38</c:f>
              <c:numCache>
                <c:formatCode>#,##0.000</c:formatCode>
                <c:ptCount val="37"/>
                <c:pt idx="0">
                  <c:v>200000.0</c:v>
                </c:pt>
                <c:pt idx="1">
                  <c:v>198863.6363636364</c:v>
                </c:pt>
                <c:pt idx="2">
                  <c:v>197674.4186046511</c:v>
                </c:pt>
                <c:pt idx="3">
                  <c:v>196428.5714285714</c:v>
                </c:pt>
                <c:pt idx="4">
                  <c:v>195121.9512195122</c:v>
                </c:pt>
                <c:pt idx="5">
                  <c:v>193750.0</c:v>
                </c:pt>
                <c:pt idx="6">
                  <c:v>192307.6923076923</c:v>
                </c:pt>
                <c:pt idx="7">
                  <c:v>190789.4736842106</c:v>
                </c:pt>
                <c:pt idx="8">
                  <c:v>189189.1891891892</c:v>
                </c:pt>
                <c:pt idx="9">
                  <c:v>187500.0</c:v>
                </c:pt>
                <c:pt idx="10">
                  <c:v>185714.2857142857</c:v>
                </c:pt>
                <c:pt idx="11">
                  <c:v>183823.5294117647</c:v>
                </c:pt>
                <c:pt idx="12">
                  <c:v>181818.1818181818</c:v>
                </c:pt>
                <c:pt idx="13">
                  <c:v>179687.5</c:v>
                </c:pt>
                <c:pt idx="14">
                  <c:v>177419.3548387097</c:v>
                </c:pt>
                <c:pt idx="15">
                  <c:v>175000.0</c:v>
                </c:pt>
                <c:pt idx="16">
                  <c:v>172413.7931034483</c:v>
                </c:pt>
                <c:pt idx="17">
                  <c:v>169642.8571428572</c:v>
                </c:pt>
                <c:pt idx="18">
                  <c:v>166666.6666666667</c:v>
                </c:pt>
                <c:pt idx="19">
                  <c:v>163461.5384615384</c:v>
                </c:pt>
                <c:pt idx="20">
                  <c:v>160000.0</c:v>
                </c:pt>
                <c:pt idx="21">
                  <c:v>156250.0</c:v>
                </c:pt>
                <c:pt idx="22">
                  <c:v>152173.9130434782</c:v>
                </c:pt>
                <c:pt idx="23">
                  <c:v>147727.2727272727</c:v>
                </c:pt>
                <c:pt idx="24">
                  <c:v>142857.1428571429</c:v>
                </c:pt>
                <c:pt idx="25">
                  <c:v>137500.0</c:v>
                </c:pt>
                <c:pt idx="26">
                  <c:v>131578.9473684211</c:v>
                </c:pt>
                <c:pt idx="27">
                  <c:v>125000.0</c:v>
                </c:pt>
                <c:pt idx="28">
                  <c:v>117647.0588235294</c:v>
                </c:pt>
                <c:pt idx="29">
                  <c:v>109375</c:v>
                </c:pt>
                <c:pt idx="30">
                  <c:v>100000.0</c:v>
                </c:pt>
                <c:pt idx="31">
                  <c:v>89285.7142857143</c:v>
                </c:pt>
                <c:pt idx="32">
                  <c:v>76923.07692307692</c:v>
                </c:pt>
                <c:pt idx="33">
                  <c:v>62500.0</c:v>
                </c:pt>
                <c:pt idx="34">
                  <c:v>45454.54545454546</c:v>
                </c:pt>
                <c:pt idx="35">
                  <c:v>25000.0</c:v>
                </c:pt>
                <c:pt idx="36">
                  <c:v>0.0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0015704"/>
        <c:axId val="2106610392"/>
      </c:scatterChart>
      <c:valAx>
        <c:axId val="21300157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106610392"/>
        <c:crosses val="autoZero"/>
        <c:crossBetween val="midCat"/>
      </c:valAx>
      <c:valAx>
        <c:axId val="2106610392"/>
        <c:scaling>
          <c:orientation val="minMax"/>
        </c:scaling>
        <c:delete val="0"/>
        <c:axPos val="l"/>
        <c:majorGridlines/>
        <c:numFmt formatCode="#,##0.000" sourceLinked="1"/>
        <c:majorTickMark val="out"/>
        <c:minorTickMark val="none"/>
        <c:tickLblPos val="nextTo"/>
        <c:crossAx val="213001570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4" Type="http://schemas.openxmlformats.org/officeDocument/2006/relationships/image" Target="../media/image2.png"/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12700</xdr:colOff>
      <xdr:row>0</xdr:row>
      <xdr:rowOff>184150</xdr:rowOff>
    </xdr:from>
    <xdr:to>
      <xdr:col>15</xdr:col>
      <xdr:colOff>457200</xdr:colOff>
      <xdr:row>15</xdr:row>
      <xdr:rowOff>69850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25400</xdr:colOff>
      <xdr:row>19</xdr:row>
      <xdr:rowOff>133350</xdr:rowOff>
    </xdr:from>
    <xdr:to>
      <xdr:col>15</xdr:col>
      <xdr:colOff>469900</xdr:colOff>
      <xdr:row>34</xdr:row>
      <xdr:rowOff>19050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16</xdr:col>
      <xdr:colOff>368300</xdr:colOff>
      <xdr:row>0</xdr:row>
      <xdr:rowOff>177800</xdr:rowOff>
    </xdr:from>
    <xdr:to>
      <xdr:col>19</xdr:col>
      <xdr:colOff>545487</xdr:colOff>
      <xdr:row>15</xdr:row>
      <xdr:rowOff>127000</xdr:rowOff>
    </xdr:to>
    <xdr:pic>
      <xdr:nvPicPr>
        <xdr:cNvPr id="8" name="Picture 7" descr="Log Taper Schem.pn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38300" y="177800"/>
          <a:ext cx="2653687" cy="2806700"/>
        </a:xfrm>
        <a:prstGeom prst="rect">
          <a:avLst/>
        </a:prstGeom>
      </xdr:spPr>
    </xdr:pic>
    <xdr:clientData/>
  </xdr:twoCellAnchor>
  <xdr:twoCellAnchor editAs="oneCell">
    <xdr:from>
      <xdr:col>16</xdr:col>
      <xdr:colOff>420619</xdr:colOff>
      <xdr:row>19</xdr:row>
      <xdr:rowOff>139701</xdr:rowOff>
    </xdr:from>
    <xdr:to>
      <xdr:col>19</xdr:col>
      <xdr:colOff>584200</xdr:colOff>
      <xdr:row>33</xdr:row>
      <xdr:rowOff>156917</xdr:rowOff>
    </xdr:to>
    <xdr:pic>
      <xdr:nvPicPr>
        <xdr:cNvPr id="9" name="Picture 8" descr="Antilog Taper Schem.png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90619" y="3759201"/>
          <a:ext cx="2640081" cy="26842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showRuler="0" workbookViewId="0">
      <selection activeCell="L41" sqref="L41"/>
    </sheetView>
  </sheetViews>
  <sheetFormatPr baseColWidth="10" defaultRowHeight="15" x14ac:dyDescent="0"/>
  <cols>
    <col min="1" max="1" width="10.6640625" bestFit="1" customWidth="1"/>
    <col min="2" max="2" width="11.33203125" bestFit="1" customWidth="1"/>
    <col min="3" max="3" width="10.33203125" bestFit="1" customWidth="1"/>
    <col min="4" max="4" width="10.6640625" bestFit="1" customWidth="1"/>
    <col min="5" max="5" width="13.33203125" bestFit="1" customWidth="1"/>
    <col min="6" max="6" width="10.83203125" bestFit="1" customWidth="1"/>
    <col min="7" max="7" width="15" bestFit="1" customWidth="1"/>
    <col min="8" max="8" width="11.5" bestFit="1" customWidth="1"/>
    <col min="9" max="9" width="9" bestFit="1" customWidth="1"/>
  </cols>
  <sheetData>
    <row r="1" spans="1:9">
      <c r="A1" s="1" t="s">
        <v>0</v>
      </c>
      <c r="B1" s="1" t="s">
        <v>1</v>
      </c>
      <c r="C1" t="s">
        <v>2</v>
      </c>
      <c r="D1" s="1" t="s">
        <v>0</v>
      </c>
      <c r="E1" s="1" t="s">
        <v>7</v>
      </c>
      <c r="F1" t="s">
        <v>3</v>
      </c>
      <c r="G1" s="1" t="s">
        <v>4</v>
      </c>
      <c r="H1" s="1" t="s">
        <v>5</v>
      </c>
    </row>
    <row r="2" spans="1:9">
      <c r="A2">
        <v>12</v>
      </c>
      <c r="B2" s="2">
        <f>B3+C2</f>
        <v>199999.99999999997</v>
      </c>
      <c r="C2" s="2">
        <f>F38</f>
        <v>25000.000000000004</v>
      </c>
      <c r="D2">
        <v>12</v>
      </c>
      <c r="E2" s="3">
        <f t="shared" ref="E2:E38" si="0">(G2*H2)/(G2+H2)</f>
        <v>200000</v>
      </c>
      <c r="F2" s="4">
        <v>0</v>
      </c>
      <c r="G2" s="5">
        <v>250000</v>
      </c>
      <c r="H2" s="5">
        <v>1000000</v>
      </c>
      <c r="I2" t="s">
        <v>6</v>
      </c>
    </row>
    <row r="3" spans="1:9">
      <c r="A3">
        <v>11.666</v>
      </c>
      <c r="B3" s="2">
        <f>B4+C3</f>
        <v>174999.99999999997</v>
      </c>
      <c r="C3" s="2">
        <f>F37</f>
        <v>20454.545454545452</v>
      </c>
      <c r="D3">
        <v>11.666</v>
      </c>
      <c r="E3" s="3">
        <f t="shared" si="0"/>
        <v>198863.63636363638</v>
      </c>
      <c r="F3" s="4">
        <f t="shared" ref="F3:F38" si="1">E2-E3</f>
        <v>1136.3636363636178</v>
      </c>
      <c r="G3" s="6">
        <f>G2</f>
        <v>250000</v>
      </c>
      <c r="H3" s="6">
        <f>H2*(35/36)</f>
        <v>972222.22222222225</v>
      </c>
    </row>
    <row r="4" spans="1:9">
      <c r="A4">
        <v>11.333</v>
      </c>
      <c r="B4" s="2">
        <f>B5+C4</f>
        <v>154545.45454545453</v>
      </c>
      <c r="C4" s="2">
        <f>F36</f>
        <v>17045.454545454544</v>
      </c>
      <c r="D4">
        <v>11.333</v>
      </c>
      <c r="E4" s="3">
        <f t="shared" si="0"/>
        <v>197674.41860465115</v>
      </c>
      <c r="F4" s="4">
        <f t="shared" si="1"/>
        <v>1189.2177589852363</v>
      </c>
      <c r="G4" s="6">
        <f>G2</f>
        <v>250000</v>
      </c>
      <c r="H4" s="6">
        <f>H2*(34/36)</f>
        <v>944444.44444444438</v>
      </c>
    </row>
    <row r="5" spans="1:9">
      <c r="A5">
        <v>11</v>
      </c>
      <c r="B5" s="2">
        <f>B6+C5</f>
        <v>137500</v>
      </c>
      <c r="C5" s="2">
        <f>F35</f>
        <v>14423.076923076922</v>
      </c>
      <c r="D5">
        <v>11</v>
      </c>
      <c r="E5" s="3">
        <f t="shared" si="0"/>
        <v>196428.57142857145</v>
      </c>
      <c r="F5" s="4">
        <f t="shared" si="1"/>
        <v>1245.8471760796965</v>
      </c>
      <c r="G5" s="6">
        <f>G2</f>
        <v>250000</v>
      </c>
      <c r="H5" s="6">
        <f>H2*(33/36)</f>
        <v>916666.66666666663</v>
      </c>
    </row>
    <row r="6" spans="1:9">
      <c r="A6">
        <v>10.666</v>
      </c>
      <c r="B6" s="2">
        <f>B7+C6</f>
        <v>123076.92307692308</v>
      </c>
      <c r="C6" s="2">
        <f>F34</f>
        <v>12362.637362637382</v>
      </c>
      <c r="D6">
        <v>10.666</v>
      </c>
      <c r="E6" s="3">
        <f t="shared" si="0"/>
        <v>195121.95121951218</v>
      </c>
      <c r="F6" s="4">
        <f t="shared" si="1"/>
        <v>1306.6202090592706</v>
      </c>
      <c r="G6" s="6">
        <f>G2</f>
        <v>250000</v>
      </c>
      <c r="H6" s="6">
        <f>H2*(32/36)</f>
        <v>888888.88888888888</v>
      </c>
    </row>
    <row r="7" spans="1:9">
      <c r="A7">
        <v>10.333</v>
      </c>
      <c r="B7" s="2">
        <f>B8+C7</f>
        <v>110714.2857142857</v>
      </c>
      <c r="C7" s="2">
        <f>F33</f>
        <v>10714.285714285696</v>
      </c>
      <c r="D7">
        <v>10.333</v>
      </c>
      <c r="E7" s="3">
        <f t="shared" si="0"/>
        <v>193750</v>
      </c>
      <c r="F7" s="4">
        <f t="shared" si="1"/>
        <v>1371.9512195121788</v>
      </c>
      <c r="G7" s="6">
        <f>G2</f>
        <v>250000</v>
      </c>
      <c r="H7" s="6">
        <f>H2*(31/36)</f>
        <v>861111.11111111112</v>
      </c>
    </row>
    <row r="8" spans="1:9">
      <c r="A8">
        <v>10</v>
      </c>
      <c r="B8" s="2">
        <f>B9+C8</f>
        <v>100000</v>
      </c>
      <c r="C8" s="2">
        <f>F32</f>
        <v>9374.9999999999854</v>
      </c>
      <c r="D8">
        <v>10</v>
      </c>
      <c r="E8" s="3">
        <f t="shared" si="0"/>
        <v>192307.69230769228</v>
      </c>
      <c r="F8" s="4">
        <f t="shared" si="1"/>
        <v>1442.3076923077169</v>
      </c>
      <c r="G8" s="6">
        <f>G2</f>
        <v>250000</v>
      </c>
      <c r="H8" s="6">
        <f>H2*(30/36)</f>
        <v>833333.33333333337</v>
      </c>
    </row>
    <row r="9" spans="1:9">
      <c r="A9">
        <v>9.6660000000000004</v>
      </c>
      <c r="B9" s="2">
        <f>B10+C9</f>
        <v>90625.000000000015</v>
      </c>
      <c r="C9" s="2">
        <f>F31</f>
        <v>8272.0588235294272</v>
      </c>
      <c r="D9">
        <v>9.6660000000000004</v>
      </c>
      <c r="E9" s="3">
        <f t="shared" si="0"/>
        <v>190789.47368421056</v>
      </c>
      <c r="F9" s="4">
        <f t="shared" si="1"/>
        <v>1518.21862348172</v>
      </c>
      <c r="G9" s="6">
        <f>G2</f>
        <v>250000</v>
      </c>
      <c r="H9" s="6">
        <f>H2*(29/36)</f>
        <v>805555.55555555562</v>
      </c>
    </row>
    <row r="10" spans="1:9">
      <c r="A10">
        <v>9.3330000000000002</v>
      </c>
      <c r="B10" s="2">
        <f>B11+C10</f>
        <v>82352.941176470587</v>
      </c>
      <c r="C10" s="2">
        <f>F30</f>
        <v>7352.9411764705874</v>
      </c>
      <c r="D10">
        <v>9.3330000000000002</v>
      </c>
      <c r="E10" s="3">
        <f t="shared" si="0"/>
        <v>189189.18918918917</v>
      </c>
      <c r="F10" s="4">
        <f t="shared" si="1"/>
        <v>1600.2844950213912</v>
      </c>
      <c r="G10" s="6">
        <f>G2</f>
        <v>250000</v>
      </c>
      <c r="H10" s="6">
        <f>H2*(28/36)</f>
        <v>777777.77777777775</v>
      </c>
    </row>
    <row r="11" spans="1:9">
      <c r="A11">
        <v>9</v>
      </c>
      <c r="B11" s="2">
        <f>B12+C11</f>
        <v>75000</v>
      </c>
      <c r="C11" s="2">
        <f>F29</f>
        <v>6578.9473684210971</v>
      </c>
      <c r="D11">
        <v>9</v>
      </c>
      <c r="E11" s="3">
        <f t="shared" si="0"/>
        <v>187500</v>
      </c>
      <c r="F11" s="4">
        <f t="shared" si="1"/>
        <v>1689.1891891891719</v>
      </c>
      <c r="G11" s="6">
        <f>G2</f>
        <v>250000</v>
      </c>
      <c r="H11" s="6">
        <f>H2*(27/36)</f>
        <v>750000</v>
      </c>
    </row>
    <row r="12" spans="1:9">
      <c r="A12">
        <v>8.6660000000000004</v>
      </c>
      <c r="B12" s="2">
        <f>B13+C12</f>
        <v>68421.052631578903</v>
      </c>
      <c r="C12" s="2">
        <f>F28</f>
        <v>5921.0526315789029</v>
      </c>
      <c r="D12">
        <v>8.6660000000000004</v>
      </c>
      <c r="E12" s="3">
        <f t="shared" si="0"/>
        <v>185714.28571428574</v>
      </c>
      <c r="F12" s="4">
        <f t="shared" si="1"/>
        <v>1785.7142857142608</v>
      </c>
      <c r="G12" s="6">
        <f>G2</f>
        <v>250000</v>
      </c>
      <c r="H12" s="6">
        <f>H2*(26/36)</f>
        <v>722222.22222222225</v>
      </c>
    </row>
    <row r="13" spans="1:9">
      <c r="A13">
        <v>8.3330000000000002</v>
      </c>
      <c r="B13" s="2">
        <f>B14+C13</f>
        <v>62500</v>
      </c>
      <c r="C13" s="2">
        <f>F27</f>
        <v>5357.1428571428696</v>
      </c>
      <c r="D13">
        <v>8.3330000000000002</v>
      </c>
      <c r="E13" s="3">
        <f t="shared" si="0"/>
        <v>183823.5294117647</v>
      </c>
      <c r="F13" s="4">
        <f t="shared" si="1"/>
        <v>1890.7563025210402</v>
      </c>
      <c r="G13" s="6">
        <f>G2</f>
        <v>250000</v>
      </c>
      <c r="H13" s="6">
        <f>H2*(25/36)</f>
        <v>694444.44444444438</v>
      </c>
    </row>
    <row r="14" spans="1:9">
      <c r="A14">
        <v>8</v>
      </c>
      <c r="B14" s="2">
        <f>B15+C14</f>
        <v>57142.85714285713</v>
      </c>
      <c r="C14" s="2">
        <f>F26</f>
        <v>4870.1298701298656</v>
      </c>
      <c r="D14">
        <v>8</v>
      </c>
      <c r="E14" s="3">
        <f t="shared" si="0"/>
        <v>181818.18181818182</v>
      </c>
      <c r="F14" s="4">
        <f t="shared" si="1"/>
        <v>2005.3475935828756</v>
      </c>
      <c r="G14" s="6">
        <f>G2</f>
        <v>250000</v>
      </c>
      <c r="H14" s="6">
        <f>H2*(24/36)</f>
        <v>666666.66666666663</v>
      </c>
    </row>
    <row r="15" spans="1:9">
      <c r="A15">
        <v>7.6660000000000004</v>
      </c>
      <c r="B15" s="2">
        <f>B16+C15</f>
        <v>52272.727272727265</v>
      </c>
      <c r="C15" s="2">
        <f>F25</f>
        <v>4446.6403162055067</v>
      </c>
      <c r="D15">
        <v>7.6660000000000004</v>
      </c>
      <c r="E15" s="3">
        <f t="shared" si="0"/>
        <v>179687.5</v>
      </c>
      <c r="F15" s="4">
        <f t="shared" si="1"/>
        <v>2130.6818181818235</v>
      </c>
      <c r="G15" s="6">
        <f>G2</f>
        <v>250000</v>
      </c>
      <c r="H15" s="6">
        <f>H2*(23/36)</f>
        <v>638888.88888888888</v>
      </c>
    </row>
    <row r="16" spans="1:9">
      <c r="A16">
        <v>7.3330000000000002</v>
      </c>
      <c r="B16" s="2">
        <f>B17+C16</f>
        <v>47826.086956521758</v>
      </c>
      <c r="C16" s="2">
        <f>F24</f>
        <v>4076.0869565217581</v>
      </c>
      <c r="D16">
        <v>7.3330000000000002</v>
      </c>
      <c r="E16" s="3">
        <f t="shared" si="0"/>
        <v>177419.35483870967</v>
      </c>
      <c r="F16" s="4">
        <f t="shared" si="1"/>
        <v>2268.1451612903329</v>
      </c>
      <c r="G16" s="6">
        <f>G2</f>
        <v>250000</v>
      </c>
      <c r="H16" s="6">
        <f>H2*(22/36)</f>
        <v>611111.11111111112</v>
      </c>
    </row>
    <row r="17" spans="1:8">
      <c r="A17">
        <v>7</v>
      </c>
      <c r="B17" s="2">
        <f>B18+C17</f>
        <v>43750</v>
      </c>
      <c r="C17" s="2">
        <f>F23</f>
        <v>3750</v>
      </c>
      <c r="D17">
        <v>7</v>
      </c>
      <c r="E17" s="3">
        <f t="shared" si="0"/>
        <v>175000</v>
      </c>
      <c r="F17" s="4">
        <f t="shared" si="1"/>
        <v>2419.3548387096671</v>
      </c>
      <c r="G17" s="6">
        <f>G2</f>
        <v>250000</v>
      </c>
      <c r="H17" s="6">
        <f>H2*(21/36)</f>
        <v>583333.33333333337</v>
      </c>
    </row>
    <row r="18" spans="1:8">
      <c r="A18">
        <v>6.6660000000000004</v>
      </c>
      <c r="B18" s="2">
        <f>B19+C18</f>
        <v>40000</v>
      </c>
      <c r="C18" s="2">
        <f>F22</f>
        <v>3461.5384615384392</v>
      </c>
      <c r="D18">
        <v>6.6660000000000004</v>
      </c>
      <c r="E18" s="3">
        <f t="shared" si="0"/>
        <v>172413.79310344829</v>
      </c>
      <c r="F18" s="4">
        <f t="shared" si="1"/>
        <v>2586.2068965517101</v>
      </c>
      <c r="G18" s="6">
        <f>G2</f>
        <v>250000</v>
      </c>
      <c r="H18" s="6">
        <f>H2*(20/36)</f>
        <v>555555.55555555562</v>
      </c>
    </row>
    <row r="19" spans="1:8">
      <c r="A19">
        <v>6.3330000000000002</v>
      </c>
      <c r="B19" s="2">
        <f>B20+C19</f>
        <v>36538.461538461561</v>
      </c>
      <c r="C19" s="2">
        <f>F21</f>
        <v>3205.1282051282178</v>
      </c>
      <c r="D19">
        <v>6.3330000000000002</v>
      </c>
      <c r="E19" s="3">
        <f t="shared" si="0"/>
        <v>169642.85714285716</v>
      </c>
      <c r="F19" s="4">
        <f t="shared" si="1"/>
        <v>2770.9359605911304</v>
      </c>
      <c r="G19" s="6">
        <f>G2</f>
        <v>250000</v>
      </c>
      <c r="H19" s="6">
        <f>H2*(19/36)</f>
        <v>527777.77777777775</v>
      </c>
    </row>
    <row r="20" spans="1:8">
      <c r="A20">
        <v>6</v>
      </c>
      <c r="B20" s="2">
        <f>B21+C20</f>
        <v>33333.333333333343</v>
      </c>
      <c r="C20" s="2">
        <f>F20</f>
        <v>2976.1904761905025</v>
      </c>
      <c r="D20">
        <v>6</v>
      </c>
      <c r="E20" s="3">
        <f t="shared" si="0"/>
        <v>166666.66666666666</v>
      </c>
      <c r="F20" s="4">
        <f t="shared" si="1"/>
        <v>2976.1904761905025</v>
      </c>
      <c r="G20" s="6">
        <f>G2</f>
        <v>250000</v>
      </c>
      <c r="H20" s="6">
        <f>H2*(18/36)</f>
        <v>500000</v>
      </c>
    </row>
    <row r="21" spans="1:8">
      <c r="A21">
        <v>5.6660000000000004</v>
      </c>
      <c r="B21" s="2">
        <f>B22+C21</f>
        <v>30357.142857142841</v>
      </c>
      <c r="C21" s="2">
        <f>F19</f>
        <v>2770.9359605911304</v>
      </c>
      <c r="D21">
        <v>5.6660000000000004</v>
      </c>
      <c r="E21" s="3">
        <f t="shared" si="0"/>
        <v>163461.53846153844</v>
      </c>
      <c r="F21" s="4">
        <f t="shared" si="1"/>
        <v>3205.1282051282178</v>
      </c>
      <c r="G21" s="6">
        <f>G2</f>
        <v>250000</v>
      </c>
      <c r="H21" s="6">
        <f>H2*(17/36)</f>
        <v>472222.22222222219</v>
      </c>
    </row>
    <row r="22" spans="1:8">
      <c r="A22">
        <v>5.3330000000000002</v>
      </c>
      <c r="B22" s="2">
        <f>B23+C22</f>
        <v>27586.20689655171</v>
      </c>
      <c r="C22" s="7">
        <f>F18</f>
        <v>2586.2068965517101</v>
      </c>
      <c r="D22">
        <v>5.3330000000000002</v>
      </c>
      <c r="E22" s="3">
        <f t="shared" si="0"/>
        <v>160000</v>
      </c>
      <c r="F22" s="4">
        <f t="shared" si="1"/>
        <v>3461.5384615384392</v>
      </c>
      <c r="G22" s="6">
        <f>G2</f>
        <v>250000</v>
      </c>
      <c r="H22" s="6">
        <f>H2*(16/36)</f>
        <v>444444.44444444444</v>
      </c>
    </row>
    <row r="23" spans="1:8">
      <c r="A23" s="7">
        <v>5</v>
      </c>
      <c r="B23" s="7">
        <f>B24+C23</f>
        <v>25000</v>
      </c>
      <c r="C23" s="8">
        <f>F17</f>
        <v>2419.3548387096671</v>
      </c>
      <c r="D23" s="7">
        <v>5</v>
      </c>
      <c r="E23" s="3">
        <f t="shared" si="0"/>
        <v>156250</v>
      </c>
      <c r="F23" s="4">
        <f t="shared" si="1"/>
        <v>3750</v>
      </c>
      <c r="G23" s="6">
        <f>G2</f>
        <v>250000</v>
      </c>
      <c r="H23" s="6">
        <f>H2*(15/36)</f>
        <v>416666.66666666669</v>
      </c>
    </row>
    <row r="24" spans="1:8">
      <c r="A24" s="8">
        <v>4.6660000000000004</v>
      </c>
      <c r="B24" s="8">
        <f>B25+C24</f>
        <v>22580.645161290333</v>
      </c>
      <c r="C24" s="2">
        <f>F16</f>
        <v>2268.1451612903329</v>
      </c>
      <c r="D24" s="8">
        <v>4.6660000000000004</v>
      </c>
      <c r="E24" s="3">
        <f t="shared" si="0"/>
        <v>152173.91304347824</v>
      </c>
      <c r="F24" s="4">
        <f t="shared" si="1"/>
        <v>4076.0869565217581</v>
      </c>
      <c r="G24" s="6">
        <f>G2</f>
        <v>250000</v>
      </c>
      <c r="H24" s="6">
        <f>H2*(14/36)</f>
        <v>388888.88888888888</v>
      </c>
    </row>
    <row r="25" spans="1:8">
      <c r="A25">
        <v>4.3330000000000002</v>
      </c>
      <c r="B25" s="2">
        <f>B26+C25</f>
        <v>20312.5</v>
      </c>
      <c r="C25" s="2">
        <f>F15</f>
        <v>2130.6818181818235</v>
      </c>
      <c r="D25">
        <v>4.3330000000000002</v>
      </c>
      <c r="E25" s="3">
        <f t="shared" si="0"/>
        <v>147727.27272727274</v>
      </c>
      <c r="F25" s="4">
        <f t="shared" si="1"/>
        <v>4446.6403162055067</v>
      </c>
      <c r="G25" s="6">
        <f>G2</f>
        <v>250000</v>
      </c>
      <c r="H25" s="6">
        <f>H2*(13/36)</f>
        <v>361111.11111111112</v>
      </c>
    </row>
    <row r="26" spans="1:8">
      <c r="A26">
        <v>4</v>
      </c>
      <c r="B26" s="2">
        <f>B27+C26</f>
        <v>18181.818181818177</v>
      </c>
      <c r="C26" s="2">
        <f>F14</f>
        <v>2005.3475935828756</v>
      </c>
      <c r="D26">
        <v>4</v>
      </c>
      <c r="E26" s="3">
        <f t="shared" si="0"/>
        <v>142857.14285714287</v>
      </c>
      <c r="F26" s="4">
        <f t="shared" si="1"/>
        <v>4870.1298701298656</v>
      </c>
      <c r="G26" s="6">
        <f>G2</f>
        <v>250000</v>
      </c>
      <c r="H26" s="6">
        <f>H2*(12/36)</f>
        <v>333333.33333333331</v>
      </c>
    </row>
    <row r="27" spans="1:8">
      <c r="A27">
        <v>3.6659999999999999</v>
      </c>
      <c r="B27" s="2">
        <f>B28+C27</f>
        <v>16176.470588235301</v>
      </c>
      <c r="C27" s="2">
        <f>F13</f>
        <v>1890.7563025210402</v>
      </c>
      <c r="D27">
        <v>3.6659999999999999</v>
      </c>
      <c r="E27" s="3">
        <f t="shared" si="0"/>
        <v>137500</v>
      </c>
      <c r="F27" s="4">
        <f t="shared" si="1"/>
        <v>5357.1428571428696</v>
      </c>
      <c r="G27" s="6">
        <f>G2</f>
        <v>250000</v>
      </c>
      <c r="H27" s="6">
        <f>H2*(11/36)</f>
        <v>305555.55555555556</v>
      </c>
    </row>
    <row r="28" spans="1:8">
      <c r="A28">
        <v>3.3330000000000002</v>
      </c>
      <c r="B28" s="2">
        <f>B29+C28</f>
        <v>14285.714285714261</v>
      </c>
      <c r="C28" s="2">
        <f>F12</f>
        <v>1785.7142857142608</v>
      </c>
      <c r="D28">
        <v>3.3330000000000002</v>
      </c>
      <c r="E28" s="3">
        <f t="shared" si="0"/>
        <v>131578.9473684211</v>
      </c>
      <c r="F28" s="4">
        <f t="shared" si="1"/>
        <v>5921.0526315789029</v>
      </c>
      <c r="G28" s="6">
        <f>G2</f>
        <v>250000</v>
      </c>
      <c r="H28" s="6">
        <f>H2*(10/36)</f>
        <v>277777.77777777781</v>
      </c>
    </row>
    <row r="29" spans="1:8">
      <c r="A29">
        <v>3</v>
      </c>
      <c r="B29" s="2">
        <f>B30+C29</f>
        <v>12500</v>
      </c>
      <c r="C29" s="2">
        <f>F11</f>
        <v>1689.1891891891719</v>
      </c>
      <c r="D29">
        <v>3</v>
      </c>
      <c r="E29" s="3">
        <f t="shared" si="0"/>
        <v>125000</v>
      </c>
      <c r="F29" s="4">
        <f t="shared" si="1"/>
        <v>6578.9473684210971</v>
      </c>
      <c r="G29" s="6">
        <f>G2</f>
        <v>250000</v>
      </c>
      <c r="H29" s="6">
        <f>H2*(9/36)</f>
        <v>250000</v>
      </c>
    </row>
    <row r="30" spans="1:8">
      <c r="A30">
        <v>2.6659999999999999</v>
      </c>
      <c r="B30" s="2">
        <f>B31+C30</f>
        <v>10810.810810810828</v>
      </c>
      <c r="C30" s="2">
        <f>F10</f>
        <v>1600.2844950213912</v>
      </c>
      <c r="D30">
        <v>2.6659999999999999</v>
      </c>
      <c r="E30" s="3">
        <f t="shared" si="0"/>
        <v>117647.05882352941</v>
      </c>
      <c r="F30" s="4">
        <f t="shared" si="1"/>
        <v>7352.9411764705874</v>
      </c>
      <c r="G30" s="6">
        <f>G2</f>
        <v>250000</v>
      </c>
      <c r="H30" s="6">
        <f>H2*(8/36)</f>
        <v>222222.22222222222</v>
      </c>
    </row>
    <row r="31" spans="1:8">
      <c r="A31">
        <v>2.3330000000000002</v>
      </c>
      <c r="B31" s="2">
        <f>B32+C31</f>
        <v>9210.5263157894369</v>
      </c>
      <c r="C31" s="2">
        <f>F9</f>
        <v>1518.21862348172</v>
      </c>
      <c r="D31">
        <v>2.3330000000000002</v>
      </c>
      <c r="E31" s="3">
        <f t="shared" si="0"/>
        <v>109374.99999999999</v>
      </c>
      <c r="F31" s="4">
        <f t="shared" si="1"/>
        <v>8272.0588235294272</v>
      </c>
      <c r="G31" s="6">
        <f>G2</f>
        <v>250000</v>
      </c>
      <c r="H31" s="6">
        <f>H2*(7/36)</f>
        <v>194444.44444444444</v>
      </c>
    </row>
    <row r="32" spans="1:8">
      <c r="A32">
        <v>2</v>
      </c>
      <c r="B32" s="2">
        <f>B33+C32</f>
        <v>7692.3076923077169</v>
      </c>
      <c r="C32" s="2">
        <f>F8</f>
        <v>1442.3076923077169</v>
      </c>
      <c r="D32">
        <v>2</v>
      </c>
      <c r="E32" s="3">
        <f t="shared" si="0"/>
        <v>100000</v>
      </c>
      <c r="F32" s="4">
        <f t="shared" si="1"/>
        <v>9374.9999999999854</v>
      </c>
      <c r="G32" s="6">
        <f>G2</f>
        <v>250000</v>
      </c>
      <c r="H32" s="6">
        <f>H2*(6/36)</f>
        <v>166666.66666666666</v>
      </c>
    </row>
    <row r="33" spans="1:8">
      <c r="A33">
        <v>1.6659999999999999</v>
      </c>
      <c r="B33" s="2">
        <f>B34+C33</f>
        <v>6250</v>
      </c>
      <c r="C33" s="2">
        <f>F7</f>
        <v>1371.9512195121788</v>
      </c>
      <c r="D33">
        <v>1.6659999999999999</v>
      </c>
      <c r="E33" s="3">
        <f t="shared" si="0"/>
        <v>89285.714285714304</v>
      </c>
      <c r="F33" s="4">
        <f t="shared" si="1"/>
        <v>10714.285714285696</v>
      </c>
      <c r="G33" s="6">
        <f>G2</f>
        <v>250000</v>
      </c>
      <c r="H33" s="6">
        <f>H2*(5/36)</f>
        <v>138888.88888888891</v>
      </c>
    </row>
    <row r="34" spans="1:8">
      <c r="A34">
        <v>1.333</v>
      </c>
      <c r="B34" s="2">
        <f>B35+C34</f>
        <v>4878.0487804878212</v>
      </c>
      <c r="C34" s="2">
        <f>F6</f>
        <v>1306.6202090592706</v>
      </c>
      <c r="D34">
        <v>1.333</v>
      </c>
      <c r="E34" s="3">
        <f t="shared" si="0"/>
        <v>76923.076923076922</v>
      </c>
      <c r="F34" s="4">
        <f t="shared" si="1"/>
        <v>12362.637362637382</v>
      </c>
      <c r="G34" s="6">
        <f>G2</f>
        <v>250000</v>
      </c>
      <c r="H34" s="6">
        <f>H2*(4/36)</f>
        <v>111111.11111111111</v>
      </c>
    </row>
    <row r="35" spans="1:8">
      <c r="A35">
        <v>1</v>
      </c>
      <c r="B35" s="2">
        <f>B36+C35</f>
        <v>3571.4285714285506</v>
      </c>
      <c r="C35" s="2">
        <f>F5</f>
        <v>1245.8471760796965</v>
      </c>
      <c r="D35">
        <v>1</v>
      </c>
      <c r="E35" s="3">
        <f t="shared" si="0"/>
        <v>62500</v>
      </c>
      <c r="F35" s="4">
        <f t="shared" si="1"/>
        <v>14423.076923076922</v>
      </c>
      <c r="G35" s="6">
        <f>G2</f>
        <v>250000</v>
      </c>
      <c r="H35" s="6">
        <f>H2*(3/36)</f>
        <v>83333.333333333328</v>
      </c>
    </row>
    <row r="36" spans="1:8">
      <c r="A36">
        <v>0.66600000000000004</v>
      </c>
      <c r="B36" s="2">
        <f>B37+C36</f>
        <v>2325.5813953488541</v>
      </c>
      <c r="C36" s="2">
        <f>F4</f>
        <v>1189.2177589852363</v>
      </c>
      <c r="D36">
        <v>0.66600000000000004</v>
      </c>
      <c r="E36" s="3">
        <f t="shared" si="0"/>
        <v>45454.545454545456</v>
      </c>
      <c r="F36" s="4">
        <f t="shared" si="1"/>
        <v>17045.454545454544</v>
      </c>
      <c r="G36" s="6">
        <f>G2</f>
        <v>250000</v>
      </c>
      <c r="H36" s="6">
        <f>H2*(2/36)</f>
        <v>55555.555555555555</v>
      </c>
    </row>
    <row r="37" spans="1:8">
      <c r="A37">
        <v>0.33300000000000002</v>
      </c>
      <c r="B37" s="2">
        <f>C38+C37</f>
        <v>1136.3636363636178</v>
      </c>
      <c r="C37" s="2">
        <f>F3</f>
        <v>1136.3636363636178</v>
      </c>
      <c r="D37">
        <v>0.33300000000000002</v>
      </c>
      <c r="E37" s="3">
        <f t="shared" si="0"/>
        <v>25000.000000000004</v>
      </c>
      <c r="F37" s="4">
        <f t="shared" si="1"/>
        <v>20454.545454545452</v>
      </c>
      <c r="G37" s="6">
        <f>G2</f>
        <v>250000</v>
      </c>
      <c r="H37" s="6">
        <f>H2*(1/36)</f>
        <v>27777.777777777777</v>
      </c>
    </row>
    <row r="38" spans="1:8">
      <c r="A38">
        <v>0</v>
      </c>
      <c r="B38" s="2">
        <v>0</v>
      </c>
      <c r="C38" s="2">
        <f>F2</f>
        <v>0</v>
      </c>
      <c r="D38">
        <v>0</v>
      </c>
      <c r="E38" s="3">
        <f t="shared" si="0"/>
        <v>0</v>
      </c>
      <c r="F38" s="4">
        <f t="shared" si="1"/>
        <v>25000.000000000004</v>
      </c>
      <c r="G38" s="6">
        <f>G2</f>
        <v>250000</v>
      </c>
      <c r="H38" s="6">
        <f>H2*(0/36)</f>
        <v>0</v>
      </c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Pot Taper calulator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Matich</dc:creator>
  <cp:lastModifiedBy>Peter Matich</cp:lastModifiedBy>
  <dcterms:created xsi:type="dcterms:W3CDTF">2022-12-24T02:24:10Z</dcterms:created>
  <dcterms:modified xsi:type="dcterms:W3CDTF">2022-12-24T02:43:42Z</dcterms:modified>
</cp:coreProperties>
</file>